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16778e04cf1ae45d/Escritorio/"/>
    </mc:Choice>
  </mc:AlternateContent>
  <xr:revisionPtr revIDLastSave="13" documentId="8_{231057EF-450F-470F-B9D7-4AEA987A4EFC}" xr6:coauthVersionLast="47" xr6:coauthVersionMax="47" xr10:uidLastSave="{02F539CD-86ED-482F-93D5-E14CF3155453}"/>
  <bookViews>
    <workbookView xWindow="-120" yWindow="-120" windowWidth="29040" windowHeight="15720" tabRatio="804" xr2:uid="{70712CEE-DD2B-4194-9BB8-E87EA0A090C5}"/>
  </bookViews>
  <sheets>
    <sheet name="Dashboard" sheetId="4" r:id="rId1"/>
    <sheet name="Analysis" sheetId="3" r:id="rId2"/>
    <sheet name="Reporting Template" sheetId="6" r:id="rId3"/>
    <sheet name="Raw Data" sheetId="1" r:id="rId4"/>
    <sheet name="Fee Categories" sheetId="2" r:id="rId5"/>
    <sheet name="BankAccountslist" sheetId="5" r:id="rId6"/>
    <sheet name="VBA sample code" sheetId="7" r:id="rId7"/>
  </sheets>
  <calcPr calcId="191029"/>
  <pivotCaches>
    <pivotCache cacheId="18" r:id="rId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4" i="3" l="1"/>
  <c r="F5" i="3"/>
  <c r="F6" i="3"/>
  <c r="F7" i="3"/>
  <c r="F8" i="3"/>
  <c r="E5" i="3"/>
  <c r="G5" i="3" s="1"/>
  <c r="E6" i="3"/>
  <c r="G6" i="3" s="1"/>
  <c r="E7" i="3"/>
  <c r="G7" i="3" s="1"/>
  <c r="E8" i="3"/>
  <c r="G8" i="3" s="1"/>
  <c r="E4" i="3"/>
  <c r="G4" i="3" s="1"/>
  <c r="D4" i="3"/>
  <c r="K4" i="3" s="1"/>
  <c r="D5" i="3"/>
  <c r="K5" i="3" s="1"/>
  <c r="D6" i="3"/>
  <c r="K6" i="3" s="1"/>
  <c r="D7" i="3"/>
  <c r="K7" i="3" s="1"/>
  <c r="D8" i="3"/>
  <c r="K8" i="3" s="1"/>
  <c r="C4" i="3"/>
  <c r="C5" i="3"/>
  <c r="C6" i="3"/>
  <c r="C7" i="3"/>
  <c r="C8" i="3"/>
  <c r="C24" i="4" l="1"/>
  <c r="H7" i="3" a="1"/>
  <c r="H7" i="3" s="1"/>
  <c r="I7" i="3" s="1"/>
  <c r="J7" i="3" s="1"/>
  <c r="H5" i="3" a="1"/>
  <c r="H5" i="3" s="1"/>
  <c r="I5" i="3" s="1"/>
  <c r="J5" i="3" s="1"/>
  <c r="H8" i="3" a="1"/>
  <c r="H8" i="3" s="1"/>
  <c r="I8" i="3" s="1"/>
  <c r="J8" i="3" s="1"/>
  <c r="H6" i="3" a="1"/>
  <c r="H6" i="3" s="1"/>
  <c r="I6" i="3" s="1"/>
  <c r="J6" i="3" s="1"/>
  <c r="H4" i="3" a="1"/>
  <c r="H4" i="3" s="1"/>
  <c r="I4" i="3" s="1"/>
  <c r="J4" i="3" s="1"/>
  <c r="C25" i="4" l="1"/>
  <c r="C26" i="4"/>
  <c r="C28" i="4"/>
  <c r="C27" i="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<sst xmlns="http://schemas.openxmlformats.org/spreadsheetml/2006/main" count="240" uniqueCount="175">
  <si>
    <t>Transaction Date</t>
  </si>
  <si>
    <t>Account Number</t>
  </si>
  <si>
    <t>Description</t>
  </si>
  <si>
    <t>Debit Amount</t>
  </si>
  <si>
    <t>Credit Amount</t>
  </si>
  <si>
    <t>Balance</t>
  </si>
  <si>
    <t>Reference</t>
  </si>
  <si>
    <t>WIRE TRANSFER FEE DOMESTIC</t>
  </si>
  <si>
    <t>REF123456</t>
  </si>
  <si>
    <t>WIRE TRANSFER FEE INTL</t>
  </si>
  <si>
    <t>REF123457</t>
  </si>
  <si>
    <t>ACCOUNT MAINTENANCE FEE</t>
  </si>
  <si>
    <t>REF123458</t>
  </si>
  <si>
    <t>ACH PROCESSING FEE</t>
  </si>
  <si>
    <t>REF123459</t>
  </si>
  <si>
    <t>CHECK PROCESSING FEE</t>
  </si>
  <si>
    <t>REF123460</t>
  </si>
  <si>
    <t>Transaction Pattern</t>
  </si>
  <si>
    <t>Fee Category</t>
  </si>
  <si>
    <t>Expected Fee</t>
  </si>
  <si>
    <t>Bank</t>
  </si>
  <si>
    <t>Account Type</t>
  </si>
  <si>
    <t>*WIRE*DOMESTIC*</t>
  </si>
  <si>
    <t>Wire Transfers (Domestic)</t>
  </si>
  <si>
    <t>Bank of America</t>
  </si>
  <si>
    <t>Business Checking</t>
  </si>
  <si>
    <t>*WIRE*INTL*</t>
  </si>
  <si>
    <t>Wire Transfers (International)</t>
  </si>
  <si>
    <t>*MAINTENANCE*</t>
  </si>
  <si>
    <t>Account Maintenance</t>
  </si>
  <si>
    <t>*ACH*</t>
  </si>
  <si>
    <t>ACH Services</t>
  </si>
  <si>
    <t>*CHECK*</t>
  </si>
  <si>
    <t>Check Processing</t>
  </si>
  <si>
    <t>*CASH*MANAGE*</t>
  </si>
  <si>
    <t>Cash Management</t>
  </si>
  <si>
    <t>*ONLINE*BANK*</t>
  </si>
  <si>
    <t>Online Banking</t>
  </si>
  <si>
    <t>Chase</t>
  </si>
  <si>
    <t>Variance</t>
  </si>
  <si>
    <t>Flag</t>
  </si>
  <si>
    <t>Row ID</t>
  </si>
  <si>
    <t>Investigate</t>
  </si>
  <si>
    <t>Bank Name</t>
  </si>
  <si>
    <t>Contact Person</t>
  </si>
  <si>
    <t>Contact Email</t>
  </si>
  <si>
    <t>John Smith</t>
  </si>
  <si>
    <t>john.smith@bankofamerica.com</t>
  </si>
  <si>
    <t>Mary Johnson</t>
  </si>
  <si>
    <t>mary.j@chase.com</t>
  </si>
  <si>
    <t>Wells Fargo</t>
  </si>
  <si>
    <t>Business Savings</t>
  </si>
  <si>
    <t>Robert Davis</t>
  </si>
  <si>
    <t>rdavis@wellsfargo.com</t>
  </si>
  <si>
    <t>Metric</t>
  </si>
  <si>
    <t>Value</t>
  </si>
  <si>
    <t>Total Fees Paid</t>
  </si>
  <si>
    <t>Total Overcharges</t>
  </si>
  <si>
    <t>Number of Overcharged Transactions</t>
  </si>
  <si>
    <t>Percentage of Transactions Overcharged</t>
  </si>
  <si>
    <t>Highest Overcharge</t>
  </si>
  <si>
    <t>Summary</t>
  </si>
  <si>
    <t>Grand Total</t>
  </si>
  <si>
    <t>Fee Category Breakdown:</t>
  </si>
  <si>
    <t xml:space="preserve">This sheet contains a template for communicating with banks about fee discrepancies: </t>
  </si>
  <si>
    <t># [COMPANY LETTERHEAD]</t>
  </si>
  <si>
    <t>Date: February 24</t>
  </si>
  <si>
    <t xml:space="preserve">To: [BANK NAME]  </t>
  </si>
  <si>
    <t xml:space="preserve">Fee Resolution Department  </t>
  </si>
  <si>
    <t>Re: Fee Discrepancies for Account #[ACCOUNT NUMBER]</t>
  </si>
  <si>
    <t>Dear [BANK NAME] Representative</t>
  </si>
  <si>
    <t>During our regular review of bank fee charges</t>
  </si>
  <si>
    <t xml:space="preserve"> we have identified several discrepancies between our contracted fee schedule and the actual fees charged to our account #[ACCOUNT NUMBER] during the period of [START DATE] to [END DATE].</t>
  </si>
  <si>
    <t>Please find below a detailed list of the discrepancies:</t>
  </si>
  <si>
    <t>[INSERT TABLE OF DISCREPANCIES FROM FILTERED ANALYSIS SHEET]</t>
  </si>
  <si>
    <t>According to our Service Level Agreement dated [SLA DATE]</t>
  </si>
  <si>
    <t xml:space="preserve"> these fees should have been charged at the rates shown in the "Expected Fee" column.</t>
  </si>
  <si>
    <t>We kindly request:</t>
  </si>
  <si>
    <t>1. A credit for the total overcharge amount of $[TOTAL OVERCHARGE]</t>
  </si>
  <si>
    <t>2. Adjustment of your systems to reflect the correct fee structure for future transactions</t>
  </si>
  <si>
    <t>Please review these discrepancies and respond with your findings by [DATE + 15 DAYS]. If you have any questions or require additional information</t>
  </si>
  <si>
    <t xml:space="preserve"> please contact me at [EMAIL] or [PHONE].</t>
  </si>
  <si>
    <t>Thank you for your attention to this matter.</t>
  </si>
  <si>
    <t>Sincerely</t>
  </si>
  <si>
    <t xml:space="preserve">[YOUR NAME]  </t>
  </si>
  <si>
    <t xml:space="preserve">[YOUR TITLE]  </t>
  </si>
  <si>
    <t>[COMPANY NAME]</t>
  </si>
  <si>
    <t>Total amount</t>
  </si>
  <si>
    <t>Category</t>
  </si>
  <si>
    <t>Total Expected Fees</t>
  </si>
  <si>
    <t>Total Variance</t>
  </si>
  <si>
    <t>Total Amounts</t>
  </si>
  <si>
    <t>## VBA Macro for Report Generation</t>
  </si>
  <si>
    <t>This VBA code could be used to automatically generate bank-specific reports:</t>
  </si>
  <si>
    <t>Sub GenerateBankReport()</t>
  </si>
  <si>
    <t xml:space="preserve">    Dim bankName As String</t>
  </si>
  <si>
    <t xml:space="preserve">    Dim reportSheet As Worksheet</t>
  </si>
  <si>
    <t xml:space="preserve">    Dim analysisSheet As Worksheet</t>
  </si>
  <si>
    <t xml:space="preserve">    Dim lastRow As Long</t>
  </si>
  <si>
    <t xml:space="preserve"> i As Long</t>
  </si>
  <si>
    <t xml:space="preserve">    Dim totalOvercharge As Double</t>
  </si>
  <si>
    <t xml:space="preserve">    </t>
  </si>
  <si>
    <t xml:space="preserve">    ' Get bank name from user</t>
  </si>
  <si>
    <t xml:space="preserve">    bankName = InputBox("Enter bank name to generate report:"</t>
  </si>
  <si>
    <t xml:space="preserve"> "Bank Report")</t>
  </si>
  <si>
    <t xml:space="preserve">    If bankName = "" Then Exit Sub</t>
  </si>
  <si>
    <t xml:space="preserve">    ' Set references to sheets</t>
  </si>
  <si>
    <t xml:space="preserve">    Set analysisSheet = ThisWorkbook.Sheets("Analysis")</t>
  </si>
  <si>
    <t xml:space="preserve">    ' Create a new report sheet</t>
  </si>
  <si>
    <t xml:space="preserve">    Set reportSheet = ThisWorkbook.Sheets.Add(After:=ThisWorkbook.Sheets(ThisWorkbook.Sheets.Count))</t>
  </si>
  <si>
    <t xml:space="preserve">    reportSheet.Name = "Report - " &amp; bankName</t>
  </si>
  <si>
    <t xml:space="preserve">    ' Add report header</t>
  </si>
  <si>
    <t xml:space="preserve">    With reportSheet</t>
  </si>
  <si>
    <t xml:space="preserve">        .Range("A1").Value = "Fee Discrepancy Report"</t>
  </si>
  <si>
    <t xml:space="preserve">        .Range("A2").Value = "Bank: " &amp; bankName</t>
  </si>
  <si>
    <t xml:space="preserve">        .Range("A3").Value = "Date: " &amp; Format(Date</t>
  </si>
  <si>
    <t xml:space="preserve"> "mm/dd/yyyy")</t>
  </si>
  <si>
    <t xml:space="preserve">        </t>
  </si>
  <si>
    <t xml:space="preserve">        ' Add column headers</t>
  </si>
  <si>
    <t xml:space="preserve">        .Range("A5").Value = "Transaction Date"</t>
  </si>
  <si>
    <t xml:space="preserve">        .Range("B5").Value = "Account Number"</t>
  </si>
  <si>
    <t xml:space="preserve">        .Range("C5").Value = "Description"</t>
  </si>
  <si>
    <t xml:space="preserve">        .Range("D5").Value = "Actual Fee"</t>
  </si>
  <si>
    <t xml:space="preserve">        .Range("E5").Value = "Expected Fee"</t>
  </si>
  <si>
    <t xml:space="preserve">        .Range("F5").Value = "Variance"</t>
  </si>
  <si>
    <t xml:space="preserve">        .Range("G5").Value = "Reference"</t>
  </si>
  <si>
    <t xml:space="preserve">        ' Format headers</t>
  </si>
  <si>
    <t xml:space="preserve">        .Range("A5:G5").Font.Bold = True</t>
  </si>
  <si>
    <t xml:space="preserve">    End With</t>
  </si>
  <si>
    <t xml:space="preserve">    ' Filter data for this bank and flag = "Investigate"</t>
  </si>
  <si>
    <t xml:space="preserve">    lastRow = analysisSheet.Cells(analysisSheet.Rows.Count</t>
  </si>
  <si>
    <t xml:space="preserve"> "A").End(xlUp).Row</t>
  </si>
  <si>
    <t xml:space="preserve">    ' Copy data to report</t>
  </si>
  <si>
    <t xml:space="preserve">    Dim reportRow As Long</t>
  </si>
  <si>
    <t xml:space="preserve">    reportRow = 6</t>
  </si>
  <si>
    <t xml:space="preserve">    totalOvercharge = 0</t>
  </si>
  <si>
    <t xml:space="preserve">    For i = 2 To lastRow</t>
  </si>
  <si>
    <t xml:space="preserve">        If analysisSheet.Cells(i</t>
  </si>
  <si>
    <t xml:space="preserve"> "Bank Column Index").Value = bankName And _</t>
  </si>
  <si>
    <t xml:space="preserve">           analysisSheet.Cells(i</t>
  </si>
  <si>
    <t xml:space="preserve"> "Flag Column Index").Value = "Investigate" Then</t>
  </si>
  <si>
    <t xml:space="preserve">            </t>
  </si>
  <si>
    <t xml:space="preserve">            reportSheet.Cells(reportRow</t>
  </si>
  <si>
    <t xml:space="preserve"> "A").Value = analysisSheet.Cells(i</t>
  </si>
  <si>
    <t xml:space="preserve"> "Transaction Date Column Index").Value</t>
  </si>
  <si>
    <t xml:space="preserve"> "B").Value = analysisSheet.Cells(i</t>
  </si>
  <si>
    <t xml:space="preserve"> "Account Number Column Index").Value</t>
  </si>
  <si>
    <t xml:space="preserve"> "C").Value = analysisSheet.Cells(i</t>
  </si>
  <si>
    <t xml:space="preserve"> "Description Column Index").Value</t>
  </si>
  <si>
    <t xml:space="preserve"> "D").Value = analysisSheet.Cells(i</t>
  </si>
  <si>
    <t xml:space="preserve"> "Debit Amount Column Index").Value</t>
  </si>
  <si>
    <t xml:space="preserve"> "E").Value = analysisSheet.Cells(i</t>
  </si>
  <si>
    <t xml:space="preserve"> "Expected Fee Column Index").Value</t>
  </si>
  <si>
    <t xml:space="preserve"> "F").Value = analysisSheet.Cells(i</t>
  </si>
  <si>
    <t xml:space="preserve"> "Variance Column Index").Value</t>
  </si>
  <si>
    <t xml:space="preserve"> "G").Value = analysisSheet.Cells(i</t>
  </si>
  <si>
    <t xml:space="preserve"> "Reference Column Index").Value</t>
  </si>
  <si>
    <t xml:space="preserve">            totalOvercharge = totalOvercharge + analysisSheet.Cells(i</t>
  </si>
  <si>
    <t xml:space="preserve">            reportRow = reportRow + 1</t>
  </si>
  <si>
    <t xml:space="preserve">        End If</t>
  </si>
  <si>
    <t xml:space="preserve">    Next i</t>
  </si>
  <si>
    <t xml:space="preserve">    ' Add summary</t>
  </si>
  <si>
    <t xml:space="preserve">    reportSheet.Cells(reportRow + 2</t>
  </si>
  <si>
    <t xml:space="preserve"> "A").Value = "Total Overcharge Amount:"</t>
  </si>
  <si>
    <t xml:space="preserve"> "B").Value = totalOvercharge</t>
  </si>
  <si>
    <t xml:space="preserve"> "B").NumberFormat = "$#</t>
  </si>
  <si>
    <t>##0.00"</t>
  </si>
  <si>
    <t xml:space="preserve">    ' Format the report</t>
  </si>
  <si>
    <t xml:space="preserve">    reportSheet.Columns.AutoFit</t>
  </si>
  <si>
    <t xml:space="preserve">    reportSheet.Range("A5:G" &amp; reportRow - 1).Borders.LineStyle = xlContinuous</t>
  </si>
  <si>
    <t xml:space="preserve">    MsgBox "Report generated for " &amp; bankName &amp; " with total overcharge of $" &amp; Format(totalOvercharge</t>
  </si>
  <si>
    <t xml:space="preserve"> "#</t>
  </si>
  <si>
    <t>##0.00")</t>
  </si>
  <si>
    <t xml:space="preserve"> vbInformation</t>
  </si>
  <si>
    <t>End Sub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</si>
</sst>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5"/>
      <color theme="3"/>
      <name val="Aptos Narrow"/>
      <family val="2"/>
      <scheme val="minor"/>
    </font>
    <font>
      <sz val="11"/>
      <color rgb="FFABB2BF"/>
      <name val="Consolas"/>
      <family val="3"/>
    </font>
    <font>
      <sz val="8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CC"/>
      </patternFill>
    </fill>
  </fills>
  <borders count="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3">
    <xf numFmtId="0" fontId="0" fillId="0" borderId="0"/>
    <xf numFmtId="0" fontId="2" fillId="0" borderId="1" applyNumberFormat="0" applyFill="0" applyAlignment="0" applyProtection="0"/>
    <xf numFmtId="0" fontId="1" fillId="2" borderId="2" applyNumberFormat="0" applyFont="0" applyAlignment="0" applyProtection="0"/>
  </cellStyleXfs>
  <cellXfs count="11">
    <xf numFmtId="0" fontId="0" fillId="0" borderId="0" xfId="0"/>
    <xf numFmtId="0" fontId="3" fillId="0" borderId="0" xfId="0" applyFont="1"/>
    <xf numFmtId="14" fontId="0" fillId="0" borderId="0" xfId="0" applyNumberFormat="1"/>
    <xf numFmtId="0" fontId="0" fillId="0" borderId="0" xfId="0" quotePrefix="1"/>
    <xf numFmtId="0" fontId="0" fillId="0" borderId="0" xfId="0" quotePrefix="1" applyAlignment="1">
      <alignment wrapText="1"/>
    </xf>
    <xf numFmtId="0" fontId="0" fillId="0" borderId="0" xfId="0" applyNumberFormat="1"/>
    <xf numFmtId="0" fontId="2" fillId="0" borderId="1" xfId="1"/>
    <xf numFmtId="0" fontId="3" fillId="0" borderId="0" xfId="0" applyFont="1" applyAlignment="1">
      <alignment wrapText="1"/>
    </xf>
    <xf numFmtId="0" fontId="0" fillId="0" borderId="0" xfId="0" pivotButton="1"/>
    <xf numFmtId="0" fontId="0" fillId="0" borderId="0" xfId="0" applyAlignment="1">
      <alignment horizontal="left"/>
    </xf>
    <xf numFmtId="0" fontId="0" fillId="2" borderId="2" xfId="2" applyFont="1"/>
  </cellXfs>
  <cellStyles count="3">
    <cellStyle name="Heading 1" xfId="1" builtinId="16"/>
    <cellStyle name="Normal" xfId="0" builtinId="0"/>
    <cellStyle name="Note" xfId="2" builtinId="10"/>
  </cellStyles>
  <dxfs count="10"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19" formatCode="m/d/yyyy"/>
    </dxf>
    <dxf>
      <numFmt numFmtId="0" formatCode="General"/>
    </dxf>
    <dxf>
      <numFmt numFmtId="19" formatCode="m/d/yyyy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[Bank Fee Analysis Report.xlsx]Dashboard!PivotTable3</c:name>
    <c:fmtId val="6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400" b="1" i="0" u="none" strike="noStrike" baseline="0">
                <a:effectLst/>
              </a:rPr>
              <a:t>Fee Distribution Pie Chart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</c:pivotFmt>
      <c:pivotFmt>
        <c:idx val="5"/>
        <c:spPr>
          <a:solidFill>
            <a:schemeClr val="accent1"/>
          </a:solidFill>
          <a:ln>
            <a:noFill/>
          </a:ln>
          <a:effectLst/>
        </c:spPr>
      </c:pivotFmt>
      <c:pivotFmt>
        <c:idx val="6"/>
        <c:spPr>
          <a:solidFill>
            <a:schemeClr val="accent1"/>
          </a:solidFill>
          <a:ln>
            <a:noFill/>
          </a:ln>
          <a:effectLst/>
        </c:spPr>
      </c:pivotFmt>
      <c:pivotFmt>
        <c:idx val="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spPr>
          <a:solidFill>
            <a:schemeClr val="accent1"/>
          </a:solidFill>
          <a:ln>
            <a:noFill/>
          </a:ln>
          <a:effectLst/>
        </c:spPr>
      </c:pivotFmt>
      <c:pivotFmt>
        <c:idx val="9"/>
        <c:spPr>
          <a:solidFill>
            <a:schemeClr val="accent1"/>
          </a:solidFill>
          <a:ln>
            <a:noFill/>
          </a:ln>
          <a:effectLst/>
        </c:spPr>
      </c:pivotFmt>
      <c:pivotFmt>
        <c:idx val="10"/>
        <c:spPr>
          <a:solidFill>
            <a:schemeClr val="accent1"/>
          </a:solidFill>
          <a:ln>
            <a:noFill/>
          </a:ln>
          <a:effectLst/>
        </c:spPr>
      </c:pivotFmt>
      <c:pivotFmt>
        <c:idx val="11"/>
        <c:spPr>
          <a:solidFill>
            <a:schemeClr val="accent1"/>
          </a:solidFill>
          <a:ln>
            <a:noFill/>
          </a:ln>
          <a:effectLst/>
        </c:spPr>
      </c:pivotFmt>
      <c:pivotFmt>
        <c:idx val="12"/>
        <c:spPr>
          <a:solidFill>
            <a:schemeClr val="accent1"/>
          </a:solidFill>
          <a:ln>
            <a:noFill/>
          </a:ln>
          <a:effectLst/>
        </c:spPr>
      </c:pivotFmt>
    </c:pivotFmts>
    <c:plotArea>
      <c:layout/>
      <c:pieChart>
        <c:varyColors val="1"/>
        <c:ser>
          <c:idx val="0"/>
          <c:order val="0"/>
          <c:tx>
            <c:strRef>
              <c:f>Dashboard!$K$23</c:f>
              <c:strCache>
                <c:ptCount val="1"/>
                <c:pt idx="0">
                  <c:v>Total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3E81-4B76-AA8F-7F4347C6C9ED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3E81-4B76-AA8F-7F4347C6C9ED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3E81-4B76-AA8F-7F4347C6C9ED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3E81-4B76-AA8F-7F4347C6C9ED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9-3E81-4B76-AA8F-7F4347C6C9ED}"/>
              </c:ext>
            </c:extLst>
          </c:dPt>
          <c:cat>
            <c:strRef>
              <c:f>Dashboard!$J$24:$J$29</c:f>
              <c:strCache>
                <c:ptCount val="5"/>
                <c:pt idx="0">
                  <c:v>Account Maintenance</c:v>
                </c:pt>
                <c:pt idx="1">
                  <c:v>ACH Services</c:v>
                </c:pt>
                <c:pt idx="2">
                  <c:v>Check Processing</c:v>
                </c:pt>
                <c:pt idx="3">
                  <c:v>Wire Transfers (Domestic)</c:v>
                </c:pt>
                <c:pt idx="4">
                  <c:v>Wire Transfers (International)</c:v>
                </c:pt>
              </c:strCache>
            </c:strRef>
          </c:cat>
          <c:val>
            <c:numRef>
              <c:f>Dashboard!$K$24:$K$29</c:f>
              <c:numCache>
                <c:formatCode>General</c:formatCode>
                <c:ptCount val="5"/>
                <c:pt idx="0">
                  <c:v>25</c:v>
                </c:pt>
                <c:pt idx="1">
                  <c:v>0.25</c:v>
                </c:pt>
                <c:pt idx="2">
                  <c:v>0.5</c:v>
                </c:pt>
                <c:pt idx="3">
                  <c:v>15</c:v>
                </c:pt>
                <c:pt idx="4">
                  <c:v>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3E81-4B76-AA8F-7F4347C6C9E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400" b="1" i="0" u="none" strike="noStrike" baseline="0">
                <a:effectLst/>
              </a:rPr>
              <a:t>Monthly Fee Trend Line Chart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Analysis!$F$3</c:f>
              <c:strCache>
                <c:ptCount val="1"/>
                <c:pt idx="0">
                  <c:v>Debit Amount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Analysis!$C$4:$C$8</c:f>
              <c:numCache>
                <c:formatCode>m/d/yyyy</c:formatCode>
                <c:ptCount val="5"/>
                <c:pt idx="0">
                  <c:v>45672</c:v>
                </c:pt>
                <c:pt idx="1">
                  <c:v>45672</c:v>
                </c:pt>
                <c:pt idx="2">
                  <c:v>45673</c:v>
                </c:pt>
                <c:pt idx="3">
                  <c:v>45674</c:v>
                </c:pt>
                <c:pt idx="4">
                  <c:v>45674</c:v>
                </c:pt>
              </c:numCache>
            </c:numRef>
          </c:cat>
          <c:val>
            <c:numRef>
              <c:f>Analysis!$F$4:$F$8</c:f>
              <c:numCache>
                <c:formatCode>General</c:formatCode>
                <c:ptCount val="5"/>
                <c:pt idx="0">
                  <c:v>15</c:v>
                </c:pt>
                <c:pt idx="1">
                  <c:v>35</c:v>
                </c:pt>
                <c:pt idx="2">
                  <c:v>25</c:v>
                </c:pt>
                <c:pt idx="3">
                  <c:v>0.25</c:v>
                </c:pt>
                <c:pt idx="4">
                  <c:v>0.5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7A4-4186-8ACE-2F01C1EFB94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55774463"/>
        <c:axId val="960486863"/>
      </c:lineChart>
      <c:dateAx>
        <c:axId val="1755774463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60486863"/>
        <c:crosses val="autoZero"/>
        <c:auto val="1"/>
        <c:lblOffset val="100"/>
        <c:baseTimeUnit val="days"/>
      </c:dateAx>
      <c:valAx>
        <c:axId val="96048686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5577446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3</xdr:col>
      <xdr:colOff>990600</xdr:colOff>
      <xdr:row>15</xdr:row>
      <xdr:rowOff>76200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04A471B3-22DD-425A-A5EB-7546E4856E6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1</xdr:row>
      <xdr:rowOff>0</xdr:rowOff>
    </xdr:from>
    <xdr:to>
      <xdr:col>7</xdr:col>
      <xdr:colOff>419100</xdr:colOff>
      <xdr:row>15</xdr:row>
      <xdr:rowOff>76200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91325C6B-92D9-4ABC-B581-391F4601712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lina Turungiu" refreshedDate="45712.939432638887" createdVersion="8" refreshedVersion="8" minRefreshableVersion="3" recordCount="5" xr:uid="{F681FC6B-F6D6-4B34-8565-FF677B7B00BB}">
  <cacheSource type="worksheet">
    <worksheetSource name="Analysis"/>
  </cacheSource>
  <cacheFields count="10">
    <cacheField name="Row ID" numFmtId="0">
      <sharedItems containsSemiMixedTypes="0" containsString="0" containsNumber="1" containsInteger="1" minValue="1" maxValue="5"/>
    </cacheField>
    <cacheField name="Transaction Date" numFmtId="14">
      <sharedItems containsSemiMixedTypes="0" containsNonDate="0" containsDate="1" containsString="0" minDate="2025-01-15T00:00:00" maxDate="2025-01-18T00:00:00"/>
    </cacheField>
    <cacheField name="Account Number" numFmtId="0">
      <sharedItems containsSemiMixedTypes="0" containsString="0" containsNumber="1" containsInteger="1" minValue="123456789" maxValue="123456789"/>
    </cacheField>
    <cacheField name="Description" numFmtId="0">
      <sharedItems/>
    </cacheField>
    <cacheField name="Debit Amount" numFmtId="0">
      <sharedItems containsSemiMixedTypes="0" containsString="0" containsNumber="1" minValue="0.25" maxValue="35"/>
    </cacheField>
    <cacheField name="Fee Category" numFmtId="0">
      <sharedItems count="5">
        <s v="Wire Transfers (Domestic)"/>
        <s v="Wire Transfers (International)"/>
        <s v="Account Maintenance"/>
        <s v="ACH Services"/>
        <s v="Check Processing"/>
      </sharedItems>
    </cacheField>
    <cacheField name="Expected Fee" numFmtId="0">
      <sharedItems containsSemiMixedTypes="0" containsString="0" containsNumber="1" containsInteger="1" minValue="0" maxValue="0"/>
    </cacheField>
    <cacheField name="Variance" numFmtId="0">
      <sharedItems containsSemiMixedTypes="0" containsString="0" containsNumber="1" minValue="0.25" maxValue="35"/>
    </cacheField>
    <cacheField name="Flag" numFmtId="0">
      <sharedItems count="2">
        <s v="Investigate"/>
        <s v="OK"/>
      </sharedItems>
    </cacheField>
    <cacheField name="Bank" numFmtId="0">
      <sharedItems count="1">
        <s v="Bank of America"/>
      </sharedItems>
    </cacheField>
  </cacheFields>
  <extLst>
    <ext xmlns:x14="http://schemas.microsoft.com/office/spreadsheetml/2009/9/main" uri="{725AE2AE-9491-48be-B2B4-4EB974FC3084}">
      <x14:pivotCacheDefinition pivotCacheId="22474424"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">
  <r>
    <n v="1"/>
    <d v="2025-01-15T00:00:00"/>
    <n v="123456789"/>
    <s v="WIRE TRANSFER FEE DOMESTIC"/>
    <n v="15"/>
    <x v="0"/>
    <n v="0"/>
    <n v="15"/>
    <x v="0"/>
    <x v="0"/>
  </r>
  <r>
    <n v="2"/>
    <d v="2025-01-15T00:00:00"/>
    <n v="123456789"/>
    <s v="WIRE TRANSFER FEE INTL"/>
    <n v="35"/>
    <x v="1"/>
    <n v="0"/>
    <n v="35"/>
    <x v="0"/>
    <x v="0"/>
  </r>
  <r>
    <n v="3"/>
    <d v="2025-01-16T00:00:00"/>
    <n v="123456789"/>
    <s v="ACCOUNT MAINTENANCE FEE"/>
    <n v="25"/>
    <x v="2"/>
    <n v="0"/>
    <n v="25"/>
    <x v="0"/>
    <x v="0"/>
  </r>
  <r>
    <n v="4"/>
    <d v="2025-01-17T00:00:00"/>
    <n v="123456789"/>
    <s v="ACH PROCESSING FEE"/>
    <n v="0.25"/>
    <x v="3"/>
    <n v="0"/>
    <n v="0.25"/>
    <x v="1"/>
    <x v="0"/>
  </r>
  <r>
    <n v="5"/>
    <d v="2025-01-17T00:00:00"/>
    <n v="123456789"/>
    <s v="CHECK PROCESSING FEE"/>
    <n v="0.5"/>
    <x v="4"/>
    <n v="0"/>
    <n v="0.5"/>
    <x v="1"/>
    <x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19FDFF1-E5D2-41C8-B0B0-E6C7DACACC09}" name="PivotTable3" cacheId="18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 chartFormat="7" rowHeaderCaption="Category">
  <location ref="J23:K29" firstHeaderRow="1" firstDataRow="1" firstDataCol="1"/>
  <pivotFields count="10">
    <pivotField showAll="0"/>
    <pivotField numFmtId="14" showAll="0"/>
    <pivotField showAll="0"/>
    <pivotField showAll="0"/>
    <pivotField dataField="1" showAll="0"/>
    <pivotField axis="axisRow" showAll="0">
      <items count="6">
        <item x="2"/>
        <item x="3"/>
        <item x="4"/>
        <item x="0"/>
        <item x="1"/>
        <item t="default"/>
      </items>
    </pivotField>
    <pivotField showAll="0"/>
    <pivotField showAll="0"/>
    <pivotField showAll="0"/>
    <pivotField showAll="0"/>
  </pivotFields>
  <rowFields count="1">
    <field x="5"/>
  </rowFields>
  <rowItems count="6">
    <i>
      <x/>
    </i>
    <i>
      <x v="1"/>
    </i>
    <i>
      <x v="2"/>
    </i>
    <i>
      <x v="3"/>
    </i>
    <i>
      <x v="4"/>
    </i>
    <i t="grand">
      <x/>
    </i>
  </rowItems>
  <colItems count="1">
    <i/>
  </colItems>
  <dataFields count="1">
    <dataField name="Total amount" fld="4" baseField="0" baseItem="0"/>
  </dataFields>
  <chartFormats count="7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6" format="7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6" format="8">
      <pivotArea type="data" outline="0" fieldPosition="0">
        <references count="2">
          <reference field="4294967294" count="1" selected="0">
            <x v="0"/>
          </reference>
          <reference field="5" count="1" selected="0">
            <x v="0"/>
          </reference>
        </references>
      </pivotArea>
    </chartFormat>
    <chartFormat chart="6" format="9">
      <pivotArea type="data" outline="0" fieldPosition="0">
        <references count="2">
          <reference field="4294967294" count="1" selected="0">
            <x v="0"/>
          </reference>
          <reference field="5" count="1" selected="0">
            <x v="1"/>
          </reference>
        </references>
      </pivotArea>
    </chartFormat>
    <chartFormat chart="6" format="10">
      <pivotArea type="data" outline="0" fieldPosition="0">
        <references count="2">
          <reference field="4294967294" count="1" selected="0">
            <x v="0"/>
          </reference>
          <reference field="5" count="1" selected="0">
            <x v="2"/>
          </reference>
        </references>
      </pivotArea>
    </chartFormat>
    <chartFormat chart="6" format="11">
      <pivotArea type="data" outline="0" fieldPosition="0">
        <references count="2">
          <reference field="4294967294" count="1" selected="0">
            <x v="0"/>
          </reference>
          <reference field="5" count="1" selected="0">
            <x v="3"/>
          </reference>
        </references>
      </pivotArea>
    </chartFormat>
    <chartFormat chart="6" format="12">
      <pivotArea type="data" outline="0" fieldPosition="0">
        <references count="2">
          <reference field="4294967294" count="1" selected="0">
            <x v="0"/>
          </reference>
          <reference field="5" count="1" selected="0">
            <x v="4"/>
          </reference>
        </references>
      </pivotArea>
    </chartFormat>
  </chartFormats>
  <pivotTableStyleInfo name="PivotStyleLight11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356FC20-6069-404A-834B-DA85B44595F4}" name="PivotTable1" cacheId="18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 rowHeaderCaption="Category">
  <location ref="E23:H27" firstHeaderRow="0" firstDataRow="1" firstDataCol="1" rowPageCount="1" colPageCount="1"/>
  <pivotFields count="10">
    <pivotField showAll="0"/>
    <pivotField numFmtId="14" showAll="0"/>
    <pivotField showAll="0"/>
    <pivotField showAll="0"/>
    <pivotField dataField="1" showAll="0"/>
    <pivotField axis="axisRow" showAll="0">
      <items count="6">
        <item x="2"/>
        <item x="3"/>
        <item x="4"/>
        <item x="0"/>
        <item x="1"/>
        <item t="default"/>
      </items>
    </pivotField>
    <pivotField dataField="1" showAll="0"/>
    <pivotField dataField="1" showAll="0"/>
    <pivotField axis="axisPage" multipleItemSelectionAllowed="1" showAll="0">
      <items count="3">
        <item x="0"/>
        <item h="1" x="1"/>
        <item t="default"/>
      </items>
    </pivotField>
    <pivotField showAll="0"/>
  </pivotFields>
  <rowFields count="1">
    <field x="5"/>
  </rowFields>
  <rowItems count="4">
    <i>
      <x/>
    </i>
    <i>
      <x v="3"/>
    </i>
    <i>
      <x v="4"/>
    </i>
    <i t="grand">
      <x/>
    </i>
  </rowItems>
  <colFields count="1">
    <field x="-2"/>
  </colFields>
  <colItems count="3">
    <i>
      <x/>
    </i>
    <i i="1">
      <x v="1"/>
    </i>
    <i i="2">
      <x v="2"/>
    </i>
  </colItems>
  <pageFields count="1">
    <pageField fld="8" hier="-1"/>
  </pageFields>
  <dataFields count="3">
    <dataField name="Total Amounts" fld="4" baseField="0" baseItem="0"/>
    <dataField name="Total Expected Fees" fld="6" baseField="0" baseItem="0"/>
    <dataField name="Total Variance" fld="7" baseField="0" baseItem="0"/>
  </dataFields>
  <pivotTableStyleInfo name="PivotStyleLight11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162DAD3B-8E9F-4FB3-B5BB-563FB40E3A4F}" name="Table6" displayName="Table6" ref="B23:C28" totalsRowShown="0">
  <autoFilter ref="B23:C28" xr:uid="{162DAD3B-8E9F-4FB3-B5BB-563FB40E3A4F}"/>
  <tableColumns count="2">
    <tableColumn id="1" xr3:uid="{CD0712DA-63FE-40F3-A8A5-ABFFD67C4A13}" name="Metric"/>
    <tableColumn id="2" xr3:uid="{1D6081B6-C480-429D-A319-27EAAA4C7DA7}" name="Value"/>
  </tableColumns>
  <tableStyleInfo name="TableStyleLight14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901E48A4-A18D-42CB-8C1B-FE74B2CC5787}" name="Analysis" displayName="Analysis" ref="B3:K8" totalsRowShown="0">
  <autoFilter ref="B3:K8" xr:uid="{901E48A4-A18D-42CB-8C1B-FE74B2CC5787}"/>
  <tableColumns count="10">
    <tableColumn id="1" xr3:uid="{D41709A9-5D28-4DC7-AA3A-AA81B6FC2211}" name="Row ID"/>
    <tableColumn id="2" xr3:uid="{F8453015-E6FB-46C5-AAD2-EA5C7682C252}" name="Transaction Date" dataDxfId="7">
      <calculatedColumnFormula>IFERROR(VLOOKUP(Analysis[[#This Row],[Row ID]],RawData[],2,FALSE),"")</calculatedColumnFormula>
    </tableColumn>
    <tableColumn id="3" xr3:uid="{49F97DEF-106B-4E98-8256-1EF078848319}" name="Account Number" dataDxfId="6">
      <calculatedColumnFormula>IFERROR(VLOOKUP(Analysis[[#This Row],[Row ID]],RawData[],3,FALSE),"")</calculatedColumnFormula>
    </tableColumn>
    <tableColumn id="4" xr3:uid="{D8757FBE-5EC4-4C6F-B458-7F8EB2343A98}" name="Description">
      <calculatedColumnFormula>IFERROR(VLOOKUP(Analysis[[#This Row],[Row ID]],RawData[],4,FALSE),"")</calculatedColumnFormula>
    </tableColumn>
    <tableColumn id="5" xr3:uid="{7F8A679B-F460-4205-A89E-3220AC462489}" name="Debit Amount" dataDxfId="5">
      <calculatedColumnFormula>IFERROR(VLOOKUP(Analysis[[#This Row],[Row ID]],RawData[],5,FALSE),0)</calculatedColumnFormula>
    </tableColumn>
    <tableColumn id="6" xr3:uid="{B0FFFE76-C725-499D-AF38-D33BA6F64973}" name="Fee Category" dataDxfId="4">
      <calculatedColumnFormula>IFERROR(IF(ISNUMBER(SEARCH("WIRE",Analysis[[#This Row],[Description]])),IF(ISNUMBER(SEARCH("INTL",Analysis[[#This Row],[Description]])),"Wire Transfers (International)","Wire Transfers (Domestic)"),IF(ISNUMBER(SEARCH("MAINTENANCE",Analysis[[#This Row],[Description]])),"Account Maintenance",IF(ISNUMBER(SEARCH("ACH",Analysis[[#This Row],[Description]])),"ACH Services",IF(ISNUMBER(SEARCH("CHECK",Analysis[[#This Row],[Description]])),"Check Processing",IF(ISNUMBER(SEARCH("CASH",Analysis[[#This Row],[Description]])),"Cash Management",IF(ISNUMBER(SEARCH("ONLINE",Analysis[[#This Row],[Description]])),"Online Banking","Miscellaneous")))))),"Uncategorized")</calculatedColumnFormula>
    </tableColumn>
    <tableColumn id="7" xr3:uid="{C8221622-6170-4747-8234-21F2B7A73BF8}" name="Expected Fee" dataDxfId="3">
      <calculatedColumnFormula array="1">IFERROR(VLOOKUP(Analysis[[#This Row],[Fee Category]]&amp;Analysis[[#This Row],[Bank]],CONCATENATE(FeeCategories[Fee Category],FeeCategories[Bank]),FeeCategories[Expected Fee],FALSE),0)</calculatedColumnFormula>
    </tableColumn>
    <tableColumn id="8" xr3:uid="{FF80E446-60B4-4B62-AAA0-8EBE5418ECBB}" name="Variance" dataDxfId="2">
      <calculatedColumnFormula>Analysis[[#This Row],[Debit Amount]]-Analysis[[#This Row],[Expected Fee]]</calculatedColumnFormula>
    </tableColumn>
    <tableColumn id="9" xr3:uid="{7FECE15A-5100-4132-8C04-2F4D3E885DD1}" name="Flag" dataDxfId="1">
      <calculatedColumnFormula>IF(Analysis[[#This Row],[Variance]]&gt;0.5,"Investigate",IF(Analysis[[#This Row],[Variance]]&lt;-0.5,"Undercharged","OK"))</calculatedColumnFormula>
    </tableColumn>
    <tableColumn id="10" xr3:uid="{505CAAAE-F285-4ACA-A9E2-9DF5176885D2}" name="Bank" dataDxfId="0">
      <calculatedColumnFormula>IFERROR(VLOOKUP(Analysis[[#This Row],[Account Number]],BankAccountslist[],2,FALSE),"")</calculatedColumnFormula>
    </tableColumn>
  </tableColumns>
  <tableStyleInfo name="TableStyleLight11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1AD14AAF-B955-490D-9F5B-4765E45D28E1}" name="RawData" displayName="RawData" ref="B3:I8" totalsRowShown="0">
  <autoFilter ref="B3:I8" xr:uid="{1AD14AAF-B955-490D-9F5B-4765E45D28E1}"/>
  <tableColumns count="8">
    <tableColumn id="8" xr3:uid="{38484F82-8628-4985-AC21-F44DB22631B3}" name="Row ID" dataDxfId="8"/>
    <tableColumn id="1" xr3:uid="{323D75A7-AA59-41AA-9046-7B3ECF140EAE}" name="Transaction Date" dataDxfId="9"/>
    <tableColumn id="2" xr3:uid="{2615A1D8-252B-48FA-8E19-945B181F5A3D}" name="Account Number"/>
    <tableColumn id="3" xr3:uid="{83B7ABC1-FB5B-4EBA-87EF-4474B1413328}" name="Description"/>
    <tableColumn id="4" xr3:uid="{198555DA-8110-4327-A4DD-6616FD76E9CC}" name="Debit Amount"/>
    <tableColumn id="5" xr3:uid="{61043346-3079-4FDC-A1BC-058FB78D6024}" name="Credit Amount"/>
    <tableColumn id="6" xr3:uid="{6B967C21-5EDE-4F12-AE9A-04567437E157}" name="Balance"/>
    <tableColumn id="7" xr3:uid="{70FC9796-22CF-44C1-B4B3-B3734C018910}" name="Reference"/>
  </tableColumns>
  <tableStyleInfo name="TableStyleLight10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5F017C69-9E47-4BAE-B48A-CEFE08F8E0F6}" name="FeeCategories" displayName="FeeCategories" ref="B3:F12" totalsRowShown="0">
  <autoFilter ref="B3:F12" xr:uid="{5F017C69-9E47-4BAE-B48A-CEFE08F8E0F6}"/>
  <tableColumns count="5">
    <tableColumn id="1" xr3:uid="{7DDE1889-2F73-4976-9841-1CB4973206D3}" name="Transaction Pattern"/>
    <tableColumn id="2" xr3:uid="{6400C74F-1D48-4B5B-B451-4ED4A74980F9}" name="Fee Category"/>
    <tableColumn id="3" xr3:uid="{3AF7F92D-C81E-4571-92A1-A6C303F938BB}" name="Expected Fee"/>
    <tableColumn id="4" xr3:uid="{B8B10C0A-9D41-4D94-8624-A3FC8FE49348}" name="Bank"/>
    <tableColumn id="5" xr3:uid="{CEA10A20-51AE-496B-B09D-91BFA2A8DAEC}" name="Account Type"/>
  </tableColumns>
  <tableStyleInfo name="TableStyleLight9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5D0984EC-0CA0-4DD5-823F-D0CA196A524C}" name="BankAccountslist" displayName="BankAccountslist" ref="B3:F6" totalsRowShown="0">
  <autoFilter ref="B3:F6" xr:uid="{5D0984EC-0CA0-4DD5-823F-D0CA196A524C}"/>
  <tableColumns count="5">
    <tableColumn id="1" xr3:uid="{40EAB45D-B5AD-4E92-B535-97AF14D72505}" name="Account Number"/>
    <tableColumn id="2" xr3:uid="{A4F8B8A8-0B87-4E7F-B617-938699009D0B}" name="Bank Name"/>
    <tableColumn id="3" xr3:uid="{492C79E3-192A-4F1B-8AEB-D7A7205C01F5}" name="Account Type"/>
    <tableColumn id="4" xr3:uid="{817E4F9C-0958-4871-9259-2047BAAA6210}" name="Contact Person"/>
    <tableColumn id="5" xr3:uid="{1C498493-2A51-4559-B725-EC872E38C70D}" name="Contact Email"/>
  </tableColumns>
  <tableStyleInfo name="TableStyleLight8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Relationship Id="rId4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38F95C-881A-4964-9C3F-BD1CD30AC01F}">
  <sheetPr>
    <tabColor rgb="FFFFFF00"/>
  </sheetPr>
  <dimension ref="B20:K33"/>
  <sheetViews>
    <sheetView showGridLines="0" tabSelected="1" workbookViewId="0">
      <selection activeCell="F38" sqref="F38"/>
    </sheetView>
  </sheetViews>
  <sheetFormatPr defaultRowHeight="15" x14ac:dyDescent="0.25"/>
  <cols>
    <col min="1" max="1" width="11.28515625" customWidth="1"/>
    <col min="2" max="2" width="27.5703125" bestFit="1" customWidth="1"/>
    <col min="3" max="3" width="20.42578125" bestFit="1" customWidth="1"/>
    <col min="4" max="4" width="18.42578125" bestFit="1" customWidth="1"/>
    <col min="5" max="5" width="27.5703125" bestFit="1" customWidth="1"/>
    <col min="6" max="6" width="14.5703125" bestFit="1" customWidth="1"/>
    <col min="7" max="7" width="20.140625" bestFit="1" customWidth="1"/>
    <col min="8" max="8" width="15.5703125" bestFit="1" customWidth="1"/>
    <col min="10" max="10" width="27.5703125" bestFit="1" customWidth="1"/>
    <col min="11" max="11" width="20.42578125" bestFit="1" customWidth="1"/>
  </cols>
  <sheetData>
    <row r="20" spans="2:11" ht="20.25" thickBot="1" x14ac:dyDescent="0.35">
      <c r="B20" s="6" t="s">
        <v>61</v>
      </c>
      <c r="C20" s="6"/>
      <c r="E20" s="6" t="s">
        <v>63</v>
      </c>
      <c r="J20" s="6" t="s">
        <v>63</v>
      </c>
    </row>
    <row r="21" spans="2:11" ht="15.75" thickTop="1" x14ac:dyDescent="0.25">
      <c r="E21" s="8" t="s">
        <v>40</v>
      </c>
      <c r="F21" t="s">
        <v>42</v>
      </c>
    </row>
    <row r="23" spans="2:11" x14ac:dyDescent="0.25">
      <c r="B23" t="s">
        <v>54</v>
      </c>
      <c r="C23" t="s">
        <v>55</v>
      </c>
      <c r="E23" s="8" t="s">
        <v>88</v>
      </c>
      <c r="F23" t="s">
        <v>91</v>
      </c>
      <c r="G23" t="s">
        <v>89</v>
      </c>
      <c r="H23" t="s">
        <v>90</v>
      </c>
      <c r="J23" s="8" t="s">
        <v>88</v>
      </c>
      <c r="K23" t="s">
        <v>87</v>
      </c>
    </row>
    <row r="24" spans="2:11" x14ac:dyDescent="0.25">
      <c r="B24" t="s">
        <v>56</v>
      </c>
      <c r="C24">
        <f>SUMIF(Analysis[Debit Amount],"&gt;0")</f>
        <v>75.75</v>
      </c>
      <c r="E24" s="9" t="s">
        <v>29</v>
      </c>
      <c r="F24" s="5">
        <v>25</v>
      </c>
      <c r="G24" s="5">
        <v>0</v>
      </c>
      <c r="H24" s="5">
        <v>25</v>
      </c>
      <c r="J24" s="9" t="s">
        <v>29</v>
      </c>
      <c r="K24" s="5">
        <v>25</v>
      </c>
    </row>
    <row r="25" spans="2:11" x14ac:dyDescent="0.25">
      <c r="B25" t="s">
        <v>57</v>
      </c>
      <c r="C25">
        <f>SUMIF(Analysis[Flag],"Investigate",Analysis[Variance])</f>
        <v>75</v>
      </c>
      <c r="E25" s="9" t="s">
        <v>23</v>
      </c>
      <c r="F25" s="5">
        <v>15</v>
      </c>
      <c r="G25" s="5">
        <v>0</v>
      </c>
      <c r="H25" s="5">
        <v>15</v>
      </c>
      <c r="J25" s="9" t="s">
        <v>31</v>
      </c>
      <c r="K25" s="5">
        <v>0.25</v>
      </c>
    </row>
    <row r="26" spans="2:11" x14ac:dyDescent="0.25">
      <c r="B26" t="s">
        <v>58</v>
      </c>
      <c r="C26">
        <f>COUNTIF(Analysis[Flag],"Investigate")</f>
        <v>3</v>
      </c>
      <c r="E26" s="9" t="s">
        <v>27</v>
      </c>
      <c r="F26" s="5">
        <v>35</v>
      </c>
      <c r="G26" s="5">
        <v>0</v>
      </c>
      <c r="H26" s="5">
        <v>35</v>
      </c>
      <c r="J26" s="9" t="s">
        <v>33</v>
      </c>
      <c r="K26" s="5">
        <v>0.5</v>
      </c>
    </row>
    <row r="27" spans="2:11" x14ac:dyDescent="0.25">
      <c r="B27" t="s">
        <v>59</v>
      </c>
      <c r="C27">
        <f>COUNTIF(Analysis[Flag],"Investigate")/COUNTA(Analysis[Flag])</f>
        <v>0.6</v>
      </c>
      <c r="E27" s="9" t="s">
        <v>62</v>
      </c>
      <c r="F27" s="5">
        <v>75</v>
      </c>
      <c r="G27" s="5">
        <v>0</v>
      </c>
      <c r="H27" s="5">
        <v>75</v>
      </c>
      <c r="J27" s="9" t="s">
        <v>23</v>
      </c>
      <c r="K27" s="5">
        <v>15</v>
      </c>
    </row>
    <row r="28" spans="2:11" x14ac:dyDescent="0.25">
      <c r="B28" t="s">
        <v>60</v>
      </c>
      <c r="C28">
        <f>_xlfn.MAXIFS(Analysis[Variance],Analysis[Flag],"Investigate")</f>
        <v>35</v>
      </c>
      <c r="J28" s="9" t="s">
        <v>27</v>
      </c>
      <c r="K28" s="5">
        <v>35</v>
      </c>
    </row>
    <row r="29" spans="2:11" x14ac:dyDescent="0.25">
      <c r="J29" s="9" t="s">
        <v>62</v>
      </c>
      <c r="K29" s="5">
        <v>75.75</v>
      </c>
    </row>
    <row r="33" spans="2:2" x14ac:dyDescent="0.25">
      <c r="B33" s="7"/>
    </row>
  </sheetData>
  <pageMargins left="0.7" right="0.7" top="0.75" bottom="0.75" header="0.3" footer="0.3"/>
  <drawing r:id="rId3"/>
  <tableParts count="1">
    <tablePart r:id="rId4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274CA0-B74D-4675-8670-B8841F610508}">
  <sheetPr>
    <tabColor rgb="FFFFFF00"/>
  </sheetPr>
  <dimension ref="B3:K8"/>
  <sheetViews>
    <sheetView showGridLines="0" workbookViewId="0">
      <selection activeCell="F27" sqref="F27"/>
    </sheetView>
  </sheetViews>
  <sheetFormatPr defaultRowHeight="15" x14ac:dyDescent="0.25"/>
  <cols>
    <col min="2" max="2" width="9.5703125" bestFit="1" customWidth="1"/>
    <col min="3" max="3" width="18.5703125" bestFit="1" customWidth="1"/>
    <col min="4" max="4" width="18.42578125" bestFit="1" customWidth="1"/>
    <col min="5" max="5" width="28.140625" bestFit="1" customWidth="1"/>
    <col min="6" max="6" width="15.85546875" bestFit="1" customWidth="1"/>
    <col min="7" max="7" width="27.5703125" bestFit="1" customWidth="1"/>
    <col min="8" max="8" width="15.5703125" bestFit="1" customWidth="1"/>
    <col min="9" max="9" width="11" bestFit="1" customWidth="1"/>
    <col min="10" max="10" width="10.42578125" bestFit="1" customWidth="1"/>
    <col min="11" max="11" width="15.42578125" bestFit="1" customWidth="1"/>
  </cols>
  <sheetData>
    <row r="3" spans="2:11" x14ac:dyDescent="0.25">
      <c r="B3" t="s">
        <v>41</v>
      </c>
      <c r="C3" t="s">
        <v>0</v>
      </c>
      <c r="D3" t="s">
        <v>1</v>
      </c>
      <c r="E3" t="s">
        <v>2</v>
      </c>
      <c r="F3" t="s">
        <v>3</v>
      </c>
      <c r="G3" t="s">
        <v>18</v>
      </c>
      <c r="H3" t="s">
        <v>19</v>
      </c>
      <c r="I3" t="s">
        <v>39</v>
      </c>
      <c r="J3" t="s">
        <v>40</v>
      </c>
      <c r="K3" t="s">
        <v>20</v>
      </c>
    </row>
    <row r="4" spans="2:11" x14ac:dyDescent="0.25">
      <c r="B4">
        <v>1</v>
      </c>
      <c r="C4" s="2">
        <f>IFERROR(VLOOKUP(Analysis[[#This Row],[Row ID]],RawData[],2,FALSE),"")</f>
        <v>45672</v>
      </c>
      <c r="D4">
        <f>IFERROR(VLOOKUP(Analysis[[#This Row],[Row ID]],RawData[],3,FALSE),"")</f>
        <v>123456789</v>
      </c>
      <c r="E4" t="str">
        <f>IFERROR(VLOOKUP(Analysis[[#This Row],[Row ID]],RawData[],4,FALSE),"")</f>
        <v>WIRE TRANSFER FEE DOMESTIC</v>
      </c>
      <c r="F4">
        <f>IFERROR(VLOOKUP(Analysis[[#This Row],[Row ID]],RawData[],5,FALSE),0)</f>
        <v>15</v>
      </c>
      <c r="G4" s="4" t="str">
        <f>IFERROR(IF(ISNUMBER(SEARCH("WIRE",Analysis[[#This Row],[Description]])),IF(ISNUMBER(SEARCH("INTL",Analysis[[#This Row],[Description]])),"Wire Transfers (International)","Wire Transfers (Domestic)"),IF(ISNUMBER(SEARCH("MAINTENANCE",Analysis[[#This Row],[Description]])),"Account Maintenance",IF(ISNUMBER(SEARCH("ACH",Analysis[[#This Row],[Description]])),"ACH Services",IF(ISNUMBER(SEARCH("CHECK",Analysis[[#This Row],[Description]])),"Check Processing",IF(ISNUMBER(SEARCH("CASH",Analysis[[#This Row],[Description]])),"Cash Management",IF(ISNUMBER(SEARCH("ONLINE",Analysis[[#This Row],[Description]])),"Online Banking","Miscellaneous")))))),"Uncategorized")</f>
        <v>Wire Transfers (Domestic)</v>
      </c>
      <c r="H4" s="3" cm="1">
        <f t="array" ref="H4">IFERROR(VLOOKUP(Analysis[[#This Row],[Fee Category]]&amp;Analysis[[#This Row],[Bank]],CONCATENATE(FeeCategories[Fee Category],FeeCategories[Bank]),FeeCategories[Expected Fee],FALSE),0)</f>
        <v>0</v>
      </c>
      <c r="I4">
        <f>Analysis[[#This Row],[Debit Amount]]-Analysis[[#This Row],[Expected Fee]]</f>
        <v>15</v>
      </c>
      <c r="J4" t="str">
        <f>IF(Analysis[[#This Row],[Variance]]&gt;0.5,"Investigate",IF(Analysis[[#This Row],[Variance]]&lt;-0.5,"Undercharged","OK"))</f>
        <v>Investigate</v>
      </c>
      <c r="K4" t="str">
        <f>IFERROR(VLOOKUP(Analysis[[#This Row],[Account Number]],BankAccountslist[],2,FALSE),"")</f>
        <v>Bank of America</v>
      </c>
    </row>
    <row r="5" spans="2:11" x14ac:dyDescent="0.25">
      <c r="B5">
        <v>2</v>
      </c>
      <c r="C5" s="2">
        <f>IFERROR(VLOOKUP(Analysis[[#This Row],[Row ID]],RawData[],2,FALSE),"")</f>
        <v>45672</v>
      </c>
      <c r="D5">
        <f>IFERROR(VLOOKUP(Analysis[[#This Row],[Row ID]],RawData[],3,FALSE),"")</f>
        <v>123456789</v>
      </c>
      <c r="E5" t="str">
        <f>IFERROR(VLOOKUP(Analysis[[#This Row],[Row ID]],RawData[],4,FALSE),"")</f>
        <v>WIRE TRANSFER FEE INTL</v>
      </c>
      <c r="F5">
        <f>IFERROR(VLOOKUP(Analysis[[#This Row],[Row ID]],RawData[],5,FALSE),0)</f>
        <v>35</v>
      </c>
      <c r="G5" t="str">
        <f>IFERROR(IF(ISNUMBER(SEARCH("WIRE",Analysis[[#This Row],[Description]])),IF(ISNUMBER(SEARCH("INTL",Analysis[[#This Row],[Description]])),"Wire Transfers (International)","Wire Transfers (Domestic)"),IF(ISNUMBER(SEARCH("MAINTENANCE",Analysis[[#This Row],[Description]])),"Account Maintenance",IF(ISNUMBER(SEARCH("ACH",Analysis[[#This Row],[Description]])),"ACH Services",IF(ISNUMBER(SEARCH("CHECK",Analysis[[#This Row],[Description]])),"Check Processing",IF(ISNUMBER(SEARCH("CASH",Analysis[[#This Row],[Description]])),"Cash Management",IF(ISNUMBER(SEARCH("ONLINE",Analysis[[#This Row],[Description]])),"Online Banking","Miscellaneous")))))),"Uncategorized")</f>
        <v>Wire Transfers (International)</v>
      </c>
      <c r="H5" cm="1">
        <f t="array" ref="H5">IFERROR(VLOOKUP(Analysis[[#This Row],[Fee Category]]&amp;Analysis[[#This Row],[Bank]],CONCATENATE(FeeCategories[Fee Category],FeeCategories[Bank]),FeeCategories[Expected Fee],FALSE),0)</f>
        <v>0</v>
      </c>
      <c r="I5">
        <f>Analysis[[#This Row],[Debit Amount]]-Analysis[[#This Row],[Expected Fee]]</f>
        <v>35</v>
      </c>
      <c r="J5" t="str">
        <f>IF(Analysis[[#This Row],[Variance]]&gt;0.5,"Investigate",IF(Analysis[[#This Row],[Variance]]&lt;-0.5,"Undercharged","OK"))</f>
        <v>Investigate</v>
      </c>
      <c r="K5" t="str">
        <f>IFERROR(VLOOKUP(Analysis[[#This Row],[Account Number]],BankAccountslist[],2,FALSE),"")</f>
        <v>Bank of America</v>
      </c>
    </row>
    <row r="6" spans="2:11" x14ac:dyDescent="0.25">
      <c r="B6">
        <v>3</v>
      </c>
      <c r="C6" s="2">
        <f>IFERROR(VLOOKUP(Analysis[[#This Row],[Row ID]],RawData[],2,FALSE),"")</f>
        <v>45673</v>
      </c>
      <c r="D6">
        <f>IFERROR(VLOOKUP(Analysis[[#This Row],[Row ID]],RawData[],3,FALSE),"")</f>
        <v>123456789</v>
      </c>
      <c r="E6" t="str">
        <f>IFERROR(VLOOKUP(Analysis[[#This Row],[Row ID]],RawData[],4,FALSE),"")</f>
        <v>ACCOUNT MAINTENANCE FEE</v>
      </c>
      <c r="F6">
        <f>IFERROR(VLOOKUP(Analysis[[#This Row],[Row ID]],RawData[],5,FALSE),0)</f>
        <v>25</v>
      </c>
      <c r="G6" t="str">
        <f>IFERROR(IF(ISNUMBER(SEARCH("WIRE",Analysis[[#This Row],[Description]])),IF(ISNUMBER(SEARCH("INTL",Analysis[[#This Row],[Description]])),"Wire Transfers (International)","Wire Transfers (Domestic)"),IF(ISNUMBER(SEARCH("MAINTENANCE",Analysis[[#This Row],[Description]])),"Account Maintenance",IF(ISNUMBER(SEARCH("ACH",Analysis[[#This Row],[Description]])),"ACH Services",IF(ISNUMBER(SEARCH("CHECK",Analysis[[#This Row],[Description]])),"Check Processing",IF(ISNUMBER(SEARCH("CASH",Analysis[[#This Row],[Description]])),"Cash Management",IF(ISNUMBER(SEARCH("ONLINE",Analysis[[#This Row],[Description]])),"Online Banking","Miscellaneous")))))),"Uncategorized")</f>
        <v>Account Maintenance</v>
      </c>
      <c r="H6" cm="1">
        <f t="array" ref="H6">IFERROR(VLOOKUP(Analysis[[#This Row],[Fee Category]]&amp;Analysis[[#This Row],[Bank]],CONCATENATE(FeeCategories[Fee Category],FeeCategories[Bank]),FeeCategories[Expected Fee],FALSE),0)</f>
        <v>0</v>
      </c>
      <c r="I6">
        <f>Analysis[[#This Row],[Debit Amount]]-Analysis[[#This Row],[Expected Fee]]</f>
        <v>25</v>
      </c>
      <c r="J6" t="str">
        <f>IF(Analysis[[#This Row],[Variance]]&gt;0.5,"Investigate",IF(Analysis[[#This Row],[Variance]]&lt;-0.5,"Undercharged","OK"))</f>
        <v>Investigate</v>
      </c>
      <c r="K6" t="str">
        <f>IFERROR(VLOOKUP(Analysis[[#This Row],[Account Number]],BankAccountslist[],2,FALSE),"")</f>
        <v>Bank of America</v>
      </c>
    </row>
    <row r="7" spans="2:11" x14ac:dyDescent="0.25">
      <c r="B7">
        <v>4</v>
      </c>
      <c r="C7" s="2">
        <f>IFERROR(VLOOKUP(Analysis[[#This Row],[Row ID]],RawData[],2,FALSE),"")</f>
        <v>45674</v>
      </c>
      <c r="D7">
        <f>IFERROR(VLOOKUP(Analysis[[#This Row],[Row ID]],RawData[],3,FALSE),"")</f>
        <v>123456789</v>
      </c>
      <c r="E7" t="str">
        <f>IFERROR(VLOOKUP(Analysis[[#This Row],[Row ID]],RawData[],4,FALSE),"")</f>
        <v>ACH PROCESSING FEE</v>
      </c>
      <c r="F7">
        <f>IFERROR(VLOOKUP(Analysis[[#This Row],[Row ID]],RawData[],5,FALSE),0)</f>
        <v>0.25</v>
      </c>
      <c r="G7" t="str">
        <f>IFERROR(IF(ISNUMBER(SEARCH("WIRE",Analysis[[#This Row],[Description]])),IF(ISNUMBER(SEARCH("INTL",Analysis[[#This Row],[Description]])),"Wire Transfers (International)","Wire Transfers (Domestic)"),IF(ISNUMBER(SEARCH("MAINTENANCE",Analysis[[#This Row],[Description]])),"Account Maintenance",IF(ISNUMBER(SEARCH("ACH",Analysis[[#This Row],[Description]])),"ACH Services",IF(ISNUMBER(SEARCH("CHECK",Analysis[[#This Row],[Description]])),"Check Processing",IF(ISNUMBER(SEARCH("CASH",Analysis[[#This Row],[Description]])),"Cash Management",IF(ISNUMBER(SEARCH("ONLINE",Analysis[[#This Row],[Description]])),"Online Banking","Miscellaneous")))))),"Uncategorized")</f>
        <v>ACH Services</v>
      </c>
      <c r="H7" cm="1">
        <f t="array" ref="H7">IFERROR(VLOOKUP(Analysis[[#This Row],[Fee Category]]&amp;Analysis[[#This Row],[Bank]],CONCATENATE(FeeCategories[Fee Category],FeeCategories[Bank]),FeeCategories[Expected Fee],FALSE),0)</f>
        <v>0</v>
      </c>
      <c r="I7">
        <f>Analysis[[#This Row],[Debit Amount]]-Analysis[[#This Row],[Expected Fee]]</f>
        <v>0.25</v>
      </c>
      <c r="J7" t="str">
        <f>IF(Analysis[[#This Row],[Variance]]&gt;0.5,"Investigate",IF(Analysis[[#This Row],[Variance]]&lt;-0.5,"Undercharged","OK"))</f>
        <v>OK</v>
      </c>
      <c r="K7" t="str">
        <f>IFERROR(VLOOKUP(Analysis[[#This Row],[Account Number]],BankAccountslist[],2,FALSE),"")</f>
        <v>Bank of America</v>
      </c>
    </row>
    <row r="8" spans="2:11" x14ac:dyDescent="0.25">
      <c r="B8">
        <v>5</v>
      </c>
      <c r="C8" s="2">
        <f>IFERROR(VLOOKUP(Analysis[[#This Row],[Row ID]],RawData[],2,FALSE),"")</f>
        <v>45674</v>
      </c>
      <c r="D8">
        <f>IFERROR(VLOOKUP(Analysis[[#This Row],[Row ID]],RawData[],3,FALSE),"")</f>
        <v>123456789</v>
      </c>
      <c r="E8" t="str">
        <f>IFERROR(VLOOKUP(Analysis[[#This Row],[Row ID]],RawData[],4,FALSE),"")</f>
        <v>CHECK PROCESSING FEE</v>
      </c>
      <c r="F8">
        <f>IFERROR(VLOOKUP(Analysis[[#This Row],[Row ID]],RawData[],5,FALSE),0)</f>
        <v>0.5</v>
      </c>
      <c r="G8" t="str">
        <f>IFERROR(IF(ISNUMBER(SEARCH("WIRE",Analysis[[#This Row],[Description]])),IF(ISNUMBER(SEARCH("INTL",Analysis[[#This Row],[Description]])),"Wire Transfers (International)","Wire Transfers (Domestic)"),IF(ISNUMBER(SEARCH("MAINTENANCE",Analysis[[#This Row],[Description]])),"Account Maintenance",IF(ISNUMBER(SEARCH("ACH",Analysis[[#This Row],[Description]])),"ACH Services",IF(ISNUMBER(SEARCH("CHECK",Analysis[[#This Row],[Description]])),"Check Processing",IF(ISNUMBER(SEARCH("CASH",Analysis[[#This Row],[Description]])),"Cash Management",IF(ISNUMBER(SEARCH("ONLINE",Analysis[[#This Row],[Description]])),"Online Banking","Miscellaneous")))))),"Uncategorized")</f>
        <v>Check Processing</v>
      </c>
      <c r="H8" cm="1">
        <f t="array" ref="H8">IFERROR(VLOOKUP(Analysis[[#This Row],[Fee Category]]&amp;Analysis[[#This Row],[Bank]],CONCATENATE(FeeCategories[Fee Category],FeeCategories[Bank]),FeeCategories[Expected Fee],FALSE),0)</f>
        <v>0</v>
      </c>
      <c r="I8">
        <f>Analysis[[#This Row],[Debit Amount]]-Analysis[[#This Row],[Expected Fee]]</f>
        <v>0.5</v>
      </c>
      <c r="J8" t="str">
        <f>IF(Analysis[[#This Row],[Variance]]&gt;0.5,"Investigate",IF(Analysis[[#This Row],[Variance]]&lt;-0.5,"Undercharged","OK"))</f>
        <v>OK</v>
      </c>
      <c r="K8" t="str">
        <f>IFERROR(VLOOKUP(Analysis[[#This Row],[Account Number]],BankAccountslist[],2,FALSE),"")</f>
        <v>Bank of America</v>
      </c>
    </row>
  </sheetData>
  <phoneticPr fontId="4" type="noConversion"/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2C2E71-4AEB-4388-9094-15D79C7AFAB1}">
  <sheetPr>
    <tabColor rgb="FFFFFF00"/>
  </sheetPr>
  <dimension ref="B2:J36"/>
  <sheetViews>
    <sheetView showGridLines="0" topLeftCell="A7" workbookViewId="0">
      <selection activeCell="G25" sqref="G25"/>
    </sheetView>
  </sheetViews>
  <sheetFormatPr defaultRowHeight="15" x14ac:dyDescent="0.25"/>
  <sheetData>
    <row r="2" spans="2:10" x14ac:dyDescent="0.25">
      <c r="B2" s="10" t="s">
        <v>64</v>
      </c>
      <c r="C2" s="10"/>
      <c r="D2" s="10"/>
      <c r="E2" s="10"/>
      <c r="F2" s="10"/>
      <c r="G2" s="10"/>
      <c r="H2" s="10"/>
      <c r="I2" s="10"/>
      <c r="J2" s="10"/>
    </row>
    <row r="6" spans="2:10" x14ac:dyDescent="0.25">
      <c r="B6" s="1" t="s">
        <v>65</v>
      </c>
    </row>
    <row r="8" spans="2:10" x14ac:dyDescent="0.25">
      <c r="B8" t="s">
        <v>66</v>
      </c>
      <c r="C8">
        <v>2025</v>
      </c>
    </row>
    <row r="10" spans="2:10" x14ac:dyDescent="0.25">
      <c r="B10" t="s">
        <v>67</v>
      </c>
    </row>
    <row r="11" spans="2:10" x14ac:dyDescent="0.25">
      <c r="B11" t="s">
        <v>68</v>
      </c>
    </row>
    <row r="12" spans="2:10" x14ac:dyDescent="0.25">
      <c r="B12" t="s">
        <v>69</v>
      </c>
    </row>
    <row r="14" spans="2:10" x14ac:dyDescent="0.25">
      <c r="B14" t="s">
        <v>70</v>
      </c>
    </row>
    <row r="16" spans="2:10" x14ac:dyDescent="0.25">
      <c r="B16" t="s">
        <v>71</v>
      </c>
      <c r="C16" t="s">
        <v>72</v>
      </c>
    </row>
    <row r="18" spans="2:3" x14ac:dyDescent="0.25">
      <c r="B18" t="s">
        <v>73</v>
      </c>
    </row>
    <row r="20" spans="2:3" x14ac:dyDescent="0.25">
      <c r="B20" t="s">
        <v>74</v>
      </c>
    </row>
    <row r="22" spans="2:3" x14ac:dyDescent="0.25">
      <c r="B22" t="s">
        <v>75</v>
      </c>
      <c r="C22" t="s">
        <v>76</v>
      </c>
    </row>
    <row r="24" spans="2:3" x14ac:dyDescent="0.25">
      <c r="B24" t="s">
        <v>77</v>
      </c>
    </row>
    <row r="25" spans="2:3" x14ac:dyDescent="0.25">
      <c r="B25" t="s">
        <v>78</v>
      </c>
    </row>
    <row r="26" spans="2:3" x14ac:dyDescent="0.25">
      <c r="B26" t="s">
        <v>79</v>
      </c>
    </row>
    <row r="28" spans="2:3" x14ac:dyDescent="0.25">
      <c r="B28" t="s">
        <v>80</v>
      </c>
      <c r="C28" t="s">
        <v>81</v>
      </c>
    </row>
    <row r="30" spans="2:3" x14ac:dyDescent="0.25">
      <c r="B30" t="s">
        <v>82</v>
      </c>
    </row>
    <row r="32" spans="2:3" x14ac:dyDescent="0.25">
      <c r="B32" t="s">
        <v>83</v>
      </c>
    </row>
    <row r="34" spans="2:2" x14ac:dyDescent="0.25">
      <c r="B34" t="s">
        <v>84</v>
      </c>
    </row>
    <row r="35" spans="2:2" x14ac:dyDescent="0.25">
      <c r="B35" t="s">
        <v>85</v>
      </c>
    </row>
    <row r="36" spans="2:2" x14ac:dyDescent="0.25">
      <c r="B36" t="s">
        <v>86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091703-431A-424A-8860-90E72346BB6D}">
  <sheetPr>
    <tabColor rgb="FF00B0F0"/>
  </sheetPr>
  <dimension ref="B3:I8"/>
  <sheetViews>
    <sheetView showGridLines="0" workbookViewId="0">
      <selection activeCell="C23" sqref="C23"/>
    </sheetView>
  </sheetViews>
  <sheetFormatPr defaultRowHeight="15" x14ac:dyDescent="0.25"/>
  <cols>
    <col min="1" max="2" width="9.5703125" bestFit="1" customWidth="1"/>
    <col min="3" max="3" width="18.5703125" bestFit="1" customWidth="1"/>
    <col min="4" max="4" width="18.42578125" bestFit="1" customWidth="1"/>
    <col min="5" max="5" width="28.140625" bestFit="1" customWidth="1"/>
    <col min="6" max="6" width="15.85546875" bestFit="1" customWidth="1"/>
    <col min="7" max="7" width="16.5703125" bestFit="1" customWidth="1"/>
    <col min="8" max="8" width="10.28515625" bestFit="1" customWidth="1"/>
    <col min="9" max="9" width="12.7109375" bestFit="1" customWidth="1"/>
  </cols>
  <sheetData>
    <row r="3" spans="2:9" x14ac:dyDescent="0.25">
      <c r="B3" t="s">
        <v>41</v>
      </c>
      <c r="C3" t="s">
        <v>0</v>
      </c>
      <c r="D3" t="s">
        <v>1</v>
      </c>
      <c r="E3" t="s">
        <v>2</v>
      </c>
      <c r="F3" t="s">
        <v>3</v>
      </c>
      <c r="G3" t="s">
        <v>4</v>
      </c>
      <c r="H3" t="s">
        <v>5</v>
      </c>
      <c r="I3" t="s">
        <v>6</v>
      </c>
    </row>
    <row r="4" spans="2:9" x14ac:dyDescent="0.25">
      <c r="B4" s="5">
        <v>1</v>
      </c>
      <c r="C4" s="2">
        <v>45672</v>
      </c>
      <c r="D4">
        <v>123456789</v>
      </c>
      <c r="E4" t="s">
        <v>7</v>
      </c>
      <c r="F4">
        <v>15</v>
      </c>
      <c r="G4">
        <v>0</v>
      </c>
      <c r="H4">
        <v>10250</v>
      </c>
      <c r="I4" t="s">
        <v>8</v>
      </c>
    </row>
    <row r="5" spans="2:9" x14ac:dyDescent="0.25">
      <c r="B5" s="5">
        <v>2</v>
      </c>
      <c r="C5" s="2">
        <v>45672</v>
      </c>
      <c r="D5">
        <v>123456789</v>
      </c>
      <c r="E5" t="s">
        <v>9</v>
      </c>
      <c r="F5">
        <v>35</v>
      </c>
      <c r="G5">
        <v>0</v>
      </c>
      <c r="H5">
        <v>10215</v>
      </c>
      <c r="I5" t="s">
        <v>10</v>
      </c>
    </row>
    <row r="6" spans="2:9" x14ac:dyDescent="0.25">
      <c r="B6" s="5">
        <v>3</v>
      </c>
      <c r="C6" s="2">
        <v>45673</v>
      </c>
      <c r="D6">
        <v>123456789</v>
      </c>
      <c r="E6" t="s">
        <v>11</v>
      </c>
      <c r="F6">
        <v>25</v>
      </c>
      <c r="G6">
        <v>0</v>
      </c>
      <c r="H6">
        <v>10190</v>
      </c>
      <c r="I6" t="s">
        <v>12</v>
      </c>
    </row>
    <row r="7" spans="2:9" x14ac:dyDescent="0.25">
      <c r="B7" s="5">
        <v>4</v>
      </c>
      <c r="C7" s="2">
        <v>45674</v>
      </c>
      <c r="D7">
        <v>123456789</v>
      </c>
      <c r="E7" t="s">
        <v>13</v>
      </c>
      <c r="F7">
        <v>0.25</v>
      </c>
      <c r="G7">
        <v>0</v>
      </c>
      <c r="H7">
        <v>10189.75</v>
      </c>
      <c r="I7" t="s">
        <v>14</v>
      </c>
    </row>
    <row r="8" spans="2:9" x14ac:dyDescent="0.25">
      <c r="B8" s="5">
        <v>5</v>
      </c>
      <c r="C8" s="2">
        <v>45674</v>
      </c>
      <c r="D8">
        <v>123456789</v>
      </c>
      <c r="E8" t="s">
        <v>15</v>
      </c>
      <c r="F8">
        <v>0.5</v>
      </c>
      <c r="G8">
        <v>0</v>
      </c>
      <c r="H8">
        <v>10189.25</v>
      </c>
      <c r="I8" t="s">
        <v>16</v>
      </c>
    </row>
  </sheetData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8FD540-6B20-4E11-9882-740C723E40CF}">
  <sheetPr>
    <tabColor rgb="FF00B0F0"/>
  </sheetPr>
  <dimension ref="B3:F12"/>
  <sheetViews>
    <sheetView showGridLines="0" workbookViewId="0">
      <selection activeCell="F18" sqref="F18"/>
    </sheetView>
  </sheetViews>
  <sheetFormatPr defaultRowHeight="15" x14ac:dyDescent="0.25"/>
  <cols>
    <col min="1" max="1" width="13.42578125" customWidth="1"/>
    <col min="2" max="2" width="21" bestFit="1" customWidth="1"/>
    <col min="3" max="3" width="27.5703125" bestFit="1" customWidth="1"/>
    <col min="4" max="4" width="15.5703125" bestFit="1" customWidth="1"/>
    <col min="5" max="5" width="15.42578125" bestFit="1" customWidth="1"/>
    <col min="6" max="6" width="17.7109375" bestFit="1" customWidth="1"/>
  </cols>
  <sheetData>
    <row r="3" spans="2:6" x14ac:dyDescent="0.25">
      <c r="B3" t="s">
        <v>17</v>
      </c>
      <c r="C3" t="s">
        <v>18</v>
      </c>
      <c r="D3" t="s">
        <v>19</v>
      </c>
      <c r="E3" t="s">
        <v>20</v>
      </c>
      <c r="F3" t="s">
        <v>21</v>
      </c>
    </row>
    <row r="4" spans="2:6" x14ac:dyDescent="0.25">
      <c r="B4" t="s">
        <v>22</v>
      </c>
      <c r="C4" t="s">
        <v>23</v>
      </c>
      <c r="D4">
        <v>10</v>
      </c>
      <c r="E4" t="s">
        <v>24</v>
      </c>
      <c r="F4" t="s">
        <v>25</v>
      </c>
    </row>
    <row r="5" spans="2:6" x14ac:dyDescent="0.25">
      <c r="B5" t="s">
        <v>26</v>
      </c>
      <c r="C5" t="s">
        <v>27</v>
      </c>
      <c r="D5">
        <v>30</v>
      </c>
      <c r="E5" t="s">
        <v>24</v>
      </c>
      <c r="F5" t="s">
        <v>25</v>
      </c>
    </row>
    <row r="6" spans="2:6" x14ac:dyDescent="0.25">
      <c r="B6" t="s">
        <v>28</v>
      </c>
      <c r="C6" t="s">
        <v>29</v>
      </c>
      <c r="D6">
        <v>20</v>
      </c>
      <c r="E6" t="s">
        <v>24</v>
      </c>
      <c r="F6" t="s">
        <v>25</v>
      </c>
    </row>
    <row r="7" spans="2:6" x14ac:dyDescent="0.25">
      <c r="B7" t="s">
        <v>30</v>
      </c>
      <c r="C7" t="s">
        <v>31</v>
      </c>
      <c r="D7">
        <v>0.15</v>
      </c>
      <c r="E7" t="s">
        <v>24</v>
      </c>
      <c r="F7" t="s">
        <v>25</v>
      </c>
    </row>
    <row r="8" spans="2:6" x14ac:dyDescent="0.25">
      <c r="B8" t="s">
        <v>32</v>
      </c>
      <c r="C8" t="s">
        <v>33</v>
      </c>
      <c r="D8">
        <v>0.25</v>
      </c>
      <c r="E8" t="s">
        <v>24</v>
      </c>
      <c r="F8" t="s">
        <v>25</v>
      </c>
    </row>
    <row r="9" spans="2:6" x14ac:dyDescent="0.25">
      <c r="B9" t="s">
        <v>34</v>
      </c>
      <c r="C9" t="s">
        <v>35</v>
      </c>
      <c r="D9">
        <v>15</v>
      </c>
      <c r="E9" t="s">
        <v>24</v>
      </c>
      <c r="F9" t="s">
        <v>25</v>
      </c>
    </row>
    <row r="10" spans="2:6" x14ac:dyDescent="0.25">
      <c r="B10" t="s">
        <v>36</v>
      </c>
      <c r="C10" t="s">
        <v>37</v>
      </c>
      <c r="D10">
        <v>5</v>
      </c>
      <c r="E10" t="s">
        <v>24</v>
      </c>
      <c r="F10" t="s">
        <v>25</v>
      </c>
    </row>
    <row r="11" spans="2:6" x14ac:dyDescent="0.25">
      <c r="B11" t="s">
        <v>22</v>
      </c>
      <c r="C11" t="s">
        <v>23</v>
      </c>
      <c r="D11">
        <v>12</v>
      </c>
      <c r="E11" t="s">
        <v>38</v>
      </c>
      <c r="F11" t="s">
        <v>25</v>
      </c>
    </row>
    <row r="12" spans="2:6" x14ac:dyDescent="0.25">
      <c r="B12" t="s">
        <v>26</v>
      </c>
      <c r="C12" t="s">
        <v>27</v>
      </c>
      <c r="D12">
        <v>35</v>
      </c>
      <c r="E12" t="s">
        <v>38</v>
      </c>
      <c r="F12" t="s">
        <v>25</v>
      </c>
    </row>
  </sheetData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6CE330-EEFE-4E93-B6F3-D2C903B380F3}">
  <sheetPr>
    <tabColor rgb="FF00B0F0"/>
  </sheetPr>
  <dimension ref="B3:F6"/>
  <sheetViews>
    <sheetView showGridLines="0" workbookViewId="0">
      <selection activeCell="F14" sqref="F14"/>
    </sheetView>
  </sheetViews>
  <sheetFormatPr defaultRowHeight="15" x14ac:dyDescent="0.25"/>
  <cols>
    <col min="1" max="1" width="17.85546875" customWidth="1"/>
    <col min="2" max="2" width="18.42578125" bestFit="1" customWidth="1"/>
    <col min="3" max="3" width="15.42578125" bestFit="1" customWidth="1"/>
    <col min="4" max="4" width="17.7109375" bestFit="1" customWidth="1"/>
    <col min="5" max="5" width="17.28515625" bestFit="1" customWidth="1"/>
    <col min="6" max="6" width="30.85546875" bestFit="1" customWidth="1"/>
  </cols>
  <sheetData>
    <row r="3" spans="2:6" x14ac:dyDescent="0.25">
      <c r="B3" t="s">
        <v>1</v>
      </c>
      <c r="C3" t="s">
        <v>43</v>
      </c>
      <c r="D3" t="s">
        <v>21</v>
      </c>
      <c r="E3" t="s">
        <v>44</v>
      </c>
      <c r="F3" t="s">
        <v>45</v>
      </c>
    </row>
    <row r="4" spans="2:6" x14ac:dyDescent="0.25">
      <c r="B4">
        <v>123456789</v>
      </c>
      <c r="C4" t="s">
        <v>24</v>
      </c>
      <c r="D4" t="s">
        <v>25</v>
      </c>
      <c r="E4" t="s">
        <v>46</v>
      </c>
      <c r="F4" t="s">
        <v>47</v>
      </c>
    </row>
    <row r="5" spans="2:6" x14ac:dyDescent="0.25">
      <c r="B5">
        <v>987654321</v>
      </c>
      <c r="C5" t="s">
        <v>38</v>
      </c>
      <c r="D5" t="s">
        <v>25</v>
      </c>
      <c r="E5" t="s">
        <v>48</v>
      </c>
      <c r="F5" t="s">
        <v>49</v>
      </c>
    </row>
    <row r="6" spans="2:6" x14ac:dyDescent="0.25">
      <c r="B6">
        <v>456789123</v>
      </c>
      <c r="C6" t="s">
        <v>50</v>
      </c>
      <c r="D6" t="s">
        <v>51</v>
      </c>
      <c r="E6" t="s">
        <v>52</v>
      </c>
      <c r="F6" t="s">
        <v>53</v>
      </c>
    </row>
  </sheetData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93EF8F-A0AE-4A9C-9FB8-0F82064A8547}">
  <sheetPr>
    <tabColor rgb="FFFFC000"/>
  </sheetPr>
  <dimension ref="B3:E80"/>
  <sheetViews>
    <sheetView showGridLines="0" workbookViewId="0">
      <selection activeCell="F20" sqref="F20"/>
    </sheetView>
  </sheetViews>
  <sheetFormatPr defaultRowHeight="15" x14ac:dyDescent="0.25"/>
  <sheetData>
    <row r="3" spans="2:5" x14ac:dyDescent="0.25">
      <c r="B3" s="10" t="s">
        <v>92</v>
      </c>
      <c r="C3" s="10"/>
      <c r="D3" s="10"/>
      <c r="E3" s="10"/>
    </row>
    <row r="5" spans="2:5" x14ac:dyDescent="0.25">
      <c r="B5" t="s">
        <v>93</v>
      </c>
    </row>
    <row r="8" spans="2:5" x14ac:dyDescent="0.25">
      <c r="B8" t="s">
        <v>94</v>
      </c>
    </row>
    <row r="9" spans="2:5" x14ac:dyDescent="0.25">
      <c r="B9" t="s">
        <v>95</v>
      </c>
    </row>
    <row r="10" spans="2:5" x14ac:dyDescent="0.25">
      <c r="B10" t="s">
        <v>96</v>
      </c>
    </row>
    <row r="11" spans="2:5" x14ac:dyDescent="0.25">
      <c r="B11" t="s">
        <v>97</v>
      </c>
    </row>
    <row r="12" spans="2:5" x14ac:dyDescent="0.25">
      <c r="B12" t="s">
        <v>98</v>
      </c>
      <c r="C12" t="s">
        <v>99</v>
      </c>
    </row>
    <row r="13" spans="2:5" x14ac:dyDescent="0.25">
      <c r="B13" t="s">
        <v>100</v>
      </c>
    </row>
    <row r="14" spans="2:5" x14ac:dyDescent="0.25">
      <c r="B14" t="s">
        <v>101</v>
      </c>
    </row>
    <row r="15" spans="2:5" x14ac:dyDescent="0.25">
      <c r="B15" t="s">
        <v>102</v>
      </c>
    </row>
    <row r="16" spans="2:5" x14ac:dyDescent="0.25">
      <c r="B16" t="s">
        <v>103</v>
      </c>
      <c r="C16" t="s">
        <v>104</v>
      </c>
    </row>
    <row r="17" spans="2:3" x14ac:dyDescent="0.25">
      <c r="B17" t="s">
        <v>105</v>
      </c>
    </row>
    <row r="18" spans="2:3" x14ac:dyDescent="0.25">
      <c r="B18" t="s">
        <v>101</v>
      </c>
    </row>
    <row r="19" spans="2:3" x14ac:dyDescent="0.25">
      <c r="B19" t="s">
        <v>106</v>
      </c>
    </row>
    <row r="20" spans="2:3" x14ac:dyDescent="0.25">
      <c r="B20" t="s">
        <v>107</v>
      </c>
    </row>
    <row r="21" spans="2:3" x14ac:dyDescent="0.25">
      <c r="B21" t="s">
        <v>101</v>
      </c>
    </row>
    <row r="22" spans="2:3" x14ac:dyDescent="0.25">
      <c r="B22" t="s">
        <v>108</v>
      </c>
    </row>
    <row r="23" spans="2:3" x14ac:dyDescent="0.25">
      <c r="B23" t="s">
        <v>109</v>
      </c>
    </row>
    <row r="24" spans="2:3" x14ac:dyDescent="0.25">
      <c r="B24" t="s">
        <v>110</v>
      </c>
    </row>
    <row r="25" spans="2:3" x14ac:dyDescent="0.25">
      <c r="B25" t="s">
        <v>101</v>
      </c>
    </row>
    <row r="26" spans="2:3" x14ac:dyDescent="0.25">
      <c r="B26" t="s">
        <v>111</v>
      </c>
    </row>
    <row r="27" spans="2:3" x14ac:dyDescent="0.25">
      <c r="B27" t="s">
        <v>112</v>
      </c>
    </row>
    <row r="28" spans="2:3" x14ac:dyDescent="0.25">
      <c r="B28" t="s">
        <v>113</v>
      </c>
    </row>
    <row r="29" spans="2:3" x14ac:dyDescent="0.25">
      <c r="B29" t="s">
        <v>114</v>
      </c>
    </row>
    <row r="30" spans="2:3" x14ac:dyDescent="0.25">
      <c r="B30" t="s">
        <v>115</v>
      </c>
      <c r="C30" t="s">
        <v>116</v>
      </c>
    </row>
    <row r="31" spans="2:3" x14ac:dyDescent="0.25">
      <c r="B31" t="s">
        <v>117</v>
      </c>
    </row>
    <row r="32" spans="2:3" x14ac:dyDescent="0.25">
      <c r="B32" t="s">
        <v>118</v>
      </c>
    </row>
    <row r="33" spans="2:3" x14ac:dyDescent="0.25">
      <c r="B33" t="s">
        <v>119</v>
      </c>
    </row>
    <row r="34" spans="2:3" x14ac:dyDescent="0.25">
      <c r="B34" t="s">
        <v>120</v>
      </c>
    </row>
    <row r="35" spans="2:3" x14ac:dyDescent="0.25">
      <c r="B35" t="s">
        <v>121</v>
      </c>
    </row>
    <row r="36" spans="2:3" x14ac:dyDescent="0.25">
      <c r="B36" t="s">
        <v>122</v>
      </c>
    </row>
    <row r="37" spans="2:3" x14ac:dyDescent="0.25">
      <c r="B37" t="s">
        <v>123</v>
      </c>
    </row>
    <row r="38" spans="2:3" x14ac:dyDescent="0.25">
      <c r="B38" t="s">
        <v>124</v>
      </c>
    </row>
    <row r="39" spans="2:3" x14ac:dyDescent="0.25">
      <c r="B39" t="s">
        <v>125</v>
      </c>
    </row>
    <row r="40" spans="2:3" x14ac:dyDescent="0.25">
      <c r="B40" t="s">
        <v>117</v>
      </c>
    </row>
    <row r="41" spans="2:3" x14ac:dyDescent="0.25">
      <c r="B41" t="s">
        <v>126</v>
      </c>
    </row>
    <row r="42" spans="2:3" x14ac:dyDescent="0.25">
      <c r="B42" t="s">
        <v>127</v>
      </c>
    </row>
    <row r="43" spans="2:3" x14ac:dyDescent="0.25">
      <c r="B43" t="s">
        <v>128</v>
      </c>
    </row>
    <row r="44" spans="2:3" x14ac:dyDescent="0.25">
      <c r="B44" t="s">
        <v>101</v>
      </c>
    </row>
    <row r="45" spans="2:3" x14ac:dyDescent="0.25">
      <c r="B45" t="s">
        <v>129</v>
      </c>
    </row>
    <row r="46" spans="2:3" x14ac:dyDescent="0.25">
      <c r="B46" t="s">
        <v>130</v>
      </c>
      <c r="C46" t="s">
        <v>131</v>
      </c>
    </row>
    <row r="47" spans="2:3" x14ac:dyDescent="0.25">
      <c r="B47" t="s">
        <v>101</v>
      </c>
    </row>
    <row r="48" spans="2:3" x14ac:dyDescent="0.25">
      <c r="B48" t="s">
        <v>132</v>
      </c>
    </row>
    <row r="49" spans="2:4" x14ac:dyDescent="0.25">
      <c r="B49" t="s">
        <v>133</v>
      </c>
    </row>
    <row r="50" spans="2:4" x14ac:dyDescent="0.25">
      <c r="B50" t="s">
        <v>134</v>
      </c>
    </row>
    <row r="51" spans="2:4" x14ac:dyDescent="0.25">
      <c r="B51" t="s">
        <v>135</v>
      </c>
    </row>
    <row r="52" spans="2:4" x14ac:dyDescent="0.25">
      <c r="B52" t="s">
        <v>101</v>
      </c>
    </row>
    <row r="53" spans="2:4" x14ac:dyDescent="0.25">
      <c r="B53" t="s">
        <v>136</v>
      </c>
    </row>
    <row r="54" spans="2:4" x14ac:dyDescent="0.25">
      <c r="B54" t="s">
        <v>137</v>
      </c>
      <c r="C54" t="s">
        <v>138</v>
      </c>
    </row>
    <row r="55" spans="2:4" x14ac:dyDescent="0.25">
      <c r="B55" t="s">
        <v>139</v>
      </c>
      <c r="C55" t="s">
        <v>140</v>
      </c>
    </row>
    <row r="56" spans="2:4" x14ac:dyDescent="0.25">
      <c r="B56" t="s">
        <v>141</v>
      </c>
    </row>
    <row r="57" spans="2:4" x14ac:dyDescent="0.25">
      <c r="B57" t="s">
        <v>142</v>
      </c>
      <c r="C57" t="s">
        <v>143</v>
      </c>
      <c r="D57" t="s">
        <v>144</v>
      </c>
    </row>
    <row r="58" spans="2:4" x14ac:dyDescent="0.25">
      <c r="B58" t="s">
        <v>142</v>
      </c>
      <c r="C58" t="s">
        <v>145</v>
      </c>
      <c r="D58" t="s">
        <v>146</v>
      </c>
    </row>
    <row r="59" spans="2:4" x14ac:dyDescent="0.25">
      <c r="B59" t="s">
        <v>142</v>
      </c>
      <c r="C59" t="s">
        <v>147</v>
      </c>
      <c r="D59" t="s">
        <v>148</v>
      </c>
    </row>
    <row r="60" spans="2:4" x14ac:dyDescent="0.25">
      <c r="B60" t="s">
        <v>142</v>
      </c>
      <c r="C60" t="s">
        <v>149</v>
      </c>
      <c r="D60" t="s">
        <v>150</v>
      </c>
    </row>
    <row r="61" spans="2:4" x14ac:dyDescent="0.25">
      <c r="B61" t="s">
        <v>142</v>
      </c>
      <c r="C61" t="s">
        <v>151</v>
      </c>
      <c r="D61" t="s">
        <v>152</v>
      </c>
    </row>
    <row r="62" spans="2:4" x14ac:dyDescent="0.25">
      <c r="B62" t="s">
        <v>142</v>
      </c>
      <c r="C62" t="s">
        <v>153</v>
      </c>
      <c r="D62" t="s">
        <v>154</v>
      </c>
    </row>
    <row r="63" spans="2:4" x14ac:dyDescent="0.25">
      <c r="B63" t="s">
        <v>142</v>
      </c>
      <c r="C63" t="s">
        <v>155</v>
      </c>
      <c r="D63" t="s">
        <v>156</v>
      </c>
    </row>
    <row r="64" spans="2:4" x14ac:dyDescent="0.25">
      <c r="B64" t="s">
        <v>141</v>
      </c>
    </row>
    <row r="65" spans="2:5" x14ac:dyDescent="0.25">
      <c r="B65" t="s">
        <v>157</v>
      </c>
      <c r="C65" t="s">
        <v>154</v>
      </c>
    </row>
    <row r="66" spans="2:5" x14ac:dyDescent="0.25">
      <c r="B66" t="s">
        <v>158</v>
      </c>
    </row>
    <row r="67" spans="2:5" x14ac:dyDescent="0.25">
      <c r="B67" t="s">
        <v>159</v>
      </c>
    </row>
    <row r="68" spans="2:5" x14ac:dyDescent="0.25">
      <c r="B68" t="s">
        <v>160</v>
      </c>
    </row>
    <row r="69" spans="2:5" x14ac:dyDescent="0.25">
      <c r="B69" t="s">
        <v>101</v>
      </c>
    </row>
    <row r="70" spans="2:5" x14ac:dyDescent="0.25">
      <c r="B70" t="s">
        <v>161</v>
      </c>
    </row>
    <row r="71" spans="2:5" x14ac:dyDescent="0.25">
      <c r="B71" t="s">
        <v>162</v>
      </c>
      <c r="C71" t="s">
        <v>163</v>
      </c>
    </row>
    <row r="72" spans="2:5" x14ac:dyDescent="0.25">
      <c r="B72" t="s">
        <v>162</v>
      </c>
      <c r="C72" t="s">
        <v>164</v>
      </c>
    </row>
    <row r="73" spans="2:5" x14ac:dyDescent="0.25">
      <c r="B73" t="s">
        <v>162</v>
      </c>
      <c r="C73" t="s">
        <v>165</v>
      </c>
      <c r="D73" t="s">
        <v>166</v>
      </c>
    </row>
    <row r="74" spans="2:5" x14ac:dyDescent="0.25">
      <c r="B74" t="s">
        <v>101</v>
      </c>
    </row>
    <row r="75" spans="2:5" x14ac:dyDescent="0.25">
      <c r="B75" t="s">
        <v>167</v>
      </c>
    </row>
    <row r="76" spans="2:5" x14ac:dyDescent="0.25">
      <c r="B76" t="s">
        <v>168</v>
      </c>
    </row>
    <row r="77" spans="2:5" x14ac:dyDescent="0.25">
      <c r="B77" t="s">
        <v>169</v>
      </c>
    </row>
    <row r="78" spans="2:5" x14ac:dyDescent="0.25">
      <c r="B78" t="s">
        <v>101</v>
      </c>
    </row>
    <row r="79" spans="2:5" x14ac:dyDescent="0.25">
      <c r="B79" t="s">
        <v>170</v>
      </c>
      <c r="C79" t="s">
        <v>171</v>
      </c>
      <c r="D79" t="s">
        <v>172</v>
      </c>
      <c r="E79" t="s">
        <v>173</v>
      </c>
    </row>
    <row r="80" spans="2:5" x14ac:dyDescent="0.25">
      <c r="B80" t="s">
        <v>174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Dashboard</vt:lpstr>
      <vt:lpstr>Analysis</vt:lpstr>
      <vt:lpstr>Reporting Template</vt:lpstr>
      <vt:lpstr>Raw Data</vt:lpstr>
      <vt:lpstr>Fee Categories</vt:lpstr>
      <vt:lpstr>BankAccountslist</vt:lpstr>
      <vt:lpstr>VBA sample code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Alina Turungiu</dc:creator>
  <cp:lastModifiedBy>Alina Turungiu</cp:lastModifiedBy>
  <dcterms:created xsi:type="dcterms:W3CDTF">2025-02-24T19:46:48Z</dcterms:created>
  <dcterms:modified xsi:type="dcterms:W3CDTF">2025-02-24T20:53:08Z</dcterms:modified>
</cp:coreProperties>
</file>